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6dec565260b72c/デスクトップ/火プラ/7.ポンプ/配管圧損の求め方/"/>
    </mc:Choice>
  </mc:AlternateContent>
  <xr:revisionPtr revIDLastSave="64" documentId="8_{107087E9-8748-4669-95D4-2A2A0554A6F7}" xr6:coauthVersionLast="47" xr6:coauthVersionMax="47" xr10:uidLastSave="{68638ED6-B1B8-4FEC-878C-A08F17C32B8B}"/>
  <bookViews>
    <workbookView xWindow="-108" yWindow="-108" windowWidth="23256" windowHeight="12576" xr2:uid="{5CD28474-629B-4A75-8E79-B4F690D48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E43" i="1" s="1"/>
  <c r="E44" i="1" s="1"/>
  <c r="E11" i="1"/>
  <c r="E15" i="1"/>
  <c r="E6" i="1"/>
  <c r="E35" i="1" s="1"/>
  <c r="E7" i="1" l="1"/>
  <c r="E38" i="1" l="1"/>
  <c r="E39" i="1"/>
  <c r="E12" i="1"/>
  <c r="E16" i="1" s="1"/>
  <c r="E17" i="1" s="1"/>
  <c r="E8" i="1"/>
  <c r="E41" i="1" l="1"/>
</calcChain>
</file>

<file path=xl/sharedStrings.xml><?xml version="1.0" encoding="utf-8"?>
<sst xmlns="http://schemas.openxmlformats.org/spreadsheetml/2006/main" count="106" uniqueCount="82">
  <si>
    <t>流量</t>
    <rPh sb="0" eb="2">
      <t>リュウリョウ</t>
    </rPh>
    <phoneticPr fontId="1"/>
  </si>
  <si>
    <t>項目</t>
    <rPh sb="0" eb="2">
      <t>コウモク</t>
    </rPh>
    <phoneticPr fontId="1"/>
  </si>
  <si>
    <t>単位</t>
    <rPh sb="0" eb="2">
      <t>タンイ</t>
    </rPh>
    <phoneticPr fontId="1"/>
  </si>
  <si>
    <t>記号</t>
    <rPh sb="0" eb="2">
      <t>キゴウ</t>
    </rPh>
    <phoneticPr fontId="1"/>
  </si>
  <si>
    <t>Q</t>
    <phoneticPr fontId="1"/>
  </si>
  <si>
    <t>数値</t>
    <rPh sb="0" eb="2">
      <t>スウチ</t>
    </rPh>
    <phoneticPr fontId="1"/>
  </si>
  <si>
    <t>D</t>
    <phoneticPr fontId="1"/>
  </si>
  <si>
    <t>m</t>
    <phoneticPr fontId="1"/>
  </si>
  <si>
    <t>管内流速</t>
    <rPh sb="0" eb="1">
      <t>クダ</t>
    </rPh>
    <rPh sb="1" eb="2">
      <t>ナイ</t>
    </rPh>
    <rPh sb="2" eb="4">
      <t>リュウソク</t>
    </rPh>
    <phoneticPr fontId="1"/>
  </si>
  <si>
    <t>v</t>
    <phoneticPr fontId="1"/>
  </si>
  <si>
    <t>m/s</t>
    <phoneticPr fontId="1"/>
  </si>
  <si>
    <t>管外形</t>
    <rPh sb="0" eb="1">
      <t>カン</t>
    </rPh>
    <rPh sb="1" eb="3">
      <t>ガイケイ</t>
    </rPh>
    <phoneticPr fontId="1"/>
  </si>
  <si>
    <t>管内径</t>
    <rPh sb="0" eb="1">
      <t>クダ</t>
    </rPh>
    <rPh sb="1" eb="3">
      <t>ナイケイ</t>
    </rPh>
    <phoneticPr fontId="1"/>
  </si>
  <si>
    <t>管肉厚</t>
    <rPh sb="0" eb="1">
      <t>カン</t>
    </rPh>
    <rPh sb="1" eb="3">
      <t>ニクアツ</t>
    </rPh>
    <phoneticPr fontId="1"/>
  </si>
  <si>
    <t>t</t>
    <phoneticPr fontId="1"/>
  </si>
  <si>
    <t>備考</t>
    <rPh sb="0" eb="2">
      <t>ビコウ</t>
    </rPh>
    <phoneticPr fontId="1"/>
  </si>
  <si>
    <t>80A</t>
    <phoneticPr fontId="1"/>
  </si>
  <si>
    <t>Sch80</t>
    <phoneticPr fontId="1"/>
  </si>
  <si>
    <t>mm</t>
    <phoneticPr fontId="1"/>
  </si>
  <si>
    <t>D'</t>
    <phoneticPr fontId="1"/>
  </si>
  <si>
    <r>
      <t>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/min</t>
    </r>
    <phoneticPr fontId="1"/>
  </si>
  <si>
    <t>流速判定</t>
    <rPh sb="0" eb="4">
      <t>リュウソクハンテイ</t>
    </rPh>
    <phoneticPr fontId="1"/>
  </si>
  <si>
    <t>1.0 &lt;v &lt;3.0</t>
    <phoneticPr fontId="1"/>
  </si>
  <si>
    <t>ー</t>
    <phoneticPr fontId="1"/>
  </si>
  <si>
    <t>密度</t>
    <rPh sb="0" eb="2">
      <t>ミツド</t>
    </rPh>
    <phoneticPr fontId="1"/>
  </si>
  <si>
    <t>粘度</t>
    <rPh sb="0" eb="2">
      <t>ネンド</t>
    </rPh>
    <phoneticPr fontId="1"/>
  </si>
  <si>
    <r>
      <t>kg/m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phoneticPr fontId="1"/>
  </si>
  <si>
    <t>動粘度</t>
    <rPh sb="0" eb="3">
      <t>ドウネンド</t>
    </rPh>
    <phoneticPr fontId="1"/>
  </si>
  <si>
    <r>
      <t>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/s</t>
    </r>
    <phoneticPr fontId="1"/>
  </si>
  <si>
    <t>ρ</t>
    <phoneticPr fontId="1"/>
  </si>
  <si>
    <t>μ</t>
    <phoneticPr fontId="1"/>
  </si>
  <si>
    <t>ν</t>
    <phoneticPr fontId="1"/>
  </si>
  <si>
    <t>レイノルズ数</t>
    <rPh sb="5" eb="6">
      <t>スウ</t>
    </rPh>
    <phoneticPr fontId="1"/>
  </si>
  <si>
    <t>Re</t>
    <phoneticPr fontId="1"/>
  </si>
  <si>
    <t>粗さ係数</t>
    <rPh sb="0" eb="1">
      <t>アラ</t>
    </rPh>
    <rPh sb="2" eb="4">
      <t>ケイスウ</t>
    </rPh>
    <phoneticPr fontId="1"/>
  </si>
  <si>
    <t>e</t>
    <phoneticPr fontId="1"/>
  </si>
  <si>
    <t>鋼管の場合 e=0.05</t>
    <rPh sb="0" eb="2">
      <t>コウカン</t>
    </rPh>
    <rPh sb="3" eb="5">
      <t>バアイ</t>
    </rPh>
    <phoneticPr fontId="1"/>
  </si>
  <si>
    <t>摩擦損失係数</t>
    <rPh sb="0" eb="2">
      <t>マサツ</t>
    </rPh>
    <rPh sb="2" eb="6">
      <t>ソンシツケイスウ</t>
    </rPh>
    <phoneticPr fontId="1"/>
  </si>
  <si>
    <t>コールブックの式左辺 ①</t>
    <rPh sb="7" eb="8">
      <t>シキ</t>
    </rPh>
    <rPh sb="8" eb="10">
      <t>サヘン</t>
    </rPh>
    <phoneticPr fontId="1"/>
  </si>
  <si>
    <t>コールブックの式右辺②</t>
    <rPh sb="7" eb="8">
      <t>シキ</t>
    </rPh>
    <rPh sb="8" eb="10">
      <t>ウヘン</t>
    </rPh>
    <phoneticPr fontId="1"/>
  </si>
  <si>
    <t>①/②</t>
    <phoneticPr fontId="1"/>
  </si>
  <si>
    <t>直管長さ</t>
    <rPh sb="0" eb="1">
      <t>チョク</t>
    </rPh>
    <rPh sb="1" eb="2">
      <t>カン</t>
    </rPh>
    <rPh sb="2" eb="3">
      <t>ナガ</t>
    </rPh>
    <phoneticPr fontId="1"/>
  </si>
  <si>
    <t>異形管の直管長相当長さ</t>
    <rPh sb="0" eb="3">
      <t>イケイカン</t>
    </rPh>
    <rPh sb="4" eb="6">
      <t>チョッカン</t>
    </rPh>
    <rPh sb="6" eb="7">
      <t>チョウ</t>
    </rPh>
    <rPh sb="7" eb="9">
      <t>ソウトウ</t>
    </rPh>
    <rPh sb="9" eb="10">
      <t>ナガ</t>
    </rPh>
    <phoneticPr fontId="1"/>
  </si>
  <si>
    <t>45°エルボ</t>
  </si>
  <si>
    <t>45°エルボ</t>
    <phoneticPr fontId="1"/>
  </si>
  <si>
    <t>継手名称</t>
    <rPh sb="0" eb="2">
      <t>ツギテ</t>
    </rPh>
    <rPh sb="2" eb="4">
      <t>メイショウ</t>
    </rPh>
    <phoneticPr fontId="1"/>
  </si>
  <si>
    <t>n</t>
    <phoneticPr fontId="1"/>
  </si>
  <si>
    <t>90°エルボ</t>
  </si>
  <si>
    <t>90°エルボ</t>
    <phoneticPr fontId="1"/>
  </si>
  <si>
    <t>Tピース</t>
  </si>
  <si>
    <t>Tピース</t>
    <phoneticPr fontId="1"/>
  </si>
  <si>
    <t>弁の直管長相当長さ</t>
    <rPh sb="0" eb="1">
      <t>ベン</t>
    </rPh>
    <rPh sb="2" eb="4">
      <t>チョッカン</t>
    </rPh>
    <rPh sb="4" eb="5">
      <t>チョウ</t>
    </rPh>
    <rPh sb="5" eb="7">
      <t>ソウトウ</t>
    </rPh>
    <rPh sb="7" eb="8">
      <t>ナガ</t>
    </rPh>
    <phoneticPr fontId="1"/>
  </si>
  <si>
    <t>仕切弁</t>
    <rPh sb="0" eb="3">
      <t>シキリベン</t>
    </rPh>
    <phoneticPr fontId="1"/>
  </si>
  <si>
    <t>　全開</t>
    <rPh sb="1" eb="3">
      <t>ゼンカイ</t>
    </rPh>
    <phoneticPr fontId="1"/>
  </si>
  <si>
    <t>　1/4開</t>
    <rPh sb="4" eb="5">
      <t>カイ</t>
    </rPh>
    <phoneticPr fontId="1"/>
  </si>
  <si>
    <t>　1/2開</t>
    <rPh sb="4" eb="5">
      <t>カイ</t>
    </rPh>
    <phoneticPr fontId="1"/>
  </si>
  <si>
    <t>　3/4開</t>
    <rPh sb="4" eb="5">
      <t>カイ</t>
    </rPh>
    <phoneticPr fontId="1"/>
  </si>
  <si>
    <t>ｎ</t>
    <phoneticPr fontId="1"/>
  </si>
  <si>
    <t>弁の種類</t>
    <rPh sb="0" eb="1">
      <t>ベン</t>
    </rPh>
    <rPh sb="2" eb="4">
      <t>シュルイ</t>
    </rPh>
    <phoneticPr fontId="1"/>
  </si>
  <si>
    <t>玉形弁</t>
    <rPh sb="0" eb="2">
      <t>タマガタ</t>
    </rPh>
    <rPh sb="2" eb="3">
      <t>ベン</t>
    </rPh>
    <phoneticPr fontId="1"/>
  </si>
  <si>
    <t>逆止弁</t>
    <rPh sb="0" eb="3">
      <t>ギャクシベン</t>
    </rPh>
    <phoneticPr fontId="1"/>
  </si>
  <si>
    <t>個</t>
    <rPh sb="0" eb="1">
      <t>コ</t>
    </rPh>
    <phoneticPr fontId="1"/>
  </si>
  <si>
    <t>仕切弁（全開）</t>
    <rPh sb="0" eb="3">
      <t>シキリベン</t>
    </rPh>
    <rPh sb="4" eb="6">
      <t>ゼンカイ</t>
    </rPh>
    <phoneticPr fontId="1"/>
  </si>
  <si>
    <t>仕切弁（1/2開）</t>
    <rPh sb="0" eb="3">
      <t>シキリベン</t>
    </rPh>
    <rPh sb="7" eb="8">
      <t>カイ</t>
    </rPh>
    <phoneticPr fontId="1"/>
  </si>
  <si>
    <t>仕切弁（1/4開）</t>
    <rPh sb="0" eb="3">
      <t>シキリベン</t>
    </rPh>
    <rPh sb="7" eb="8">
      <t>カイ</t>
    </rPh>
    <phoneticPr fontId="1"/>
  </si>
  <si>
    <t>仕切弁（3/4開）</t>
    <rPh sb="0" eb="3">
      <t>シキリベン</t>
    </rPh>
    <rPh sb="7" eb="8">
      <t>カイ</t>
    </rPh>
    <phoneticPr fontId="1"/>
  </si>
  <si>
    <t>合計直管相当長さ</t>
    <rPh sb="0" eb="2">
      <t>ゴウケイ</t>
    </rPh>
    <rPh sb="2" eb="4">
      <t>チョッカン</t>
    </rPh>
    <rPh sb="4" eb="6">
      <t>ソウトウ</t>
    </rPh>
    <rPh sb="6" eb="7">
      <t>ナガ</t>
    </rPh>
    <phoneticPr fontId="1"/>
  </si>
  <si>
    <t>m</t>
    <phoneticPr fontId="1"/>
  </si>
  <si>
    <t>配管の損失ヘッド</t>
    <rPh sb="0" eb="2">
      <t>ハイカン</t>
    </rPh>
    <rPh sb="3" eb="5">
      <t>ソンシツ</t>
    </rPh>
    <phoneticPr fontId="1"/>
  </si>
  <si>
    <t>継手個数入力</t>
    <rPh sb="0" eb="2">
      <t>ツギテ</t>
    </rPh>
    <rPh sb="2" eb="4">
      <t>コスウ</t>
    </rPh>
    <rPh sb="4" eb="6">
      <t>ニュウリョク</t>
    </rPh>
    <phoneticPr fontId="1"/>
  </si>
  <si>
    <t>弁の個数入力</t>
    <rPh sb="0" eb="1">
      <t>ベン</t>
    </rPh>
    <rPh sb="2" eb="4">
      <t>コスウ</t>
    </rPh>
    <rPh sb="4" eb="6">
      <t>ニュウリョク</t>
    </rPh>
    <phoneticPr fontId="1"/>
  </si>
  <si>
    <t>入口部損失係数</t>
    <rPh sb="0" eb="2">
      <t>イリグチ</t>
    </rPh>
    <rPh sb="2" eb="3">
      <t>ブ</t>
    </rPh>
    <rPh sb="3" eb="7">
      <t>ソンシツケイスウ</t>
    </rPh>
    <phoneticPr fontId="1"/>
  </si>
  <si>
    <t>出口部損失ヘッド</t>
    <rPh sb="0" eb="2">
      <t>デグチ</t>
    </rPh>
    <rPh sb="2" eb="3">
      <t>ブ</t>
    </rPh>
    <rPh sb="3" eb="5">
      <t>ソンシツ</t>
    </rPh>
    <phoneticPr fontId="1"/>
  </si>
  <si>
    <t>入口部圧力損失</t>
    <rPh sb="0" eb="3">
      <t>イリグチブ</t>
    </rPh>
    <rPh sb="3" eb="5">
      <t>アツリョク</t>
    </rPh>
    <rPh sb="5" eb="7">
      <t>ソンシツ</t>
    </rPh>
    <phoneticPr fontId="1"/>
  </si>
  <si>
    <t>Pa・S</t>
    <phoneticPr fontId="1"/>
  </si>
  <si>
    <t>ｆ</t>
    <phoneticPr fontId="1"/>
  </si>
  <si>
    <t>kPa</t>
    <phoneticPr fontId="1"/>
  </si>
  <si>
    <t>ΔP</t>
    <phoneticPr fontId="1"/>
  </si>
  <si>
    <t>アングル弁</t>
    <rPh sb="4" eb="5">
      <t>ベン</t>
    </rPh>
    <phoneticPr fontId="1"/>
  </si>
  <si>
    <t>Mpa</t>
    <phoneticPr fontId="1"/>
  </si>
  <si>
    <t>kg/cm2</t>
    <phoneticPr fontId="1"/>
  </si>
  <si>
    <t xml:space="preserve">m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</si>
</sst>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0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176" fontId="3" fillId="0" borderId="1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13</xdr:row>
      <xdr:rowOff>106680</xdr:rowOff>
    </xdr:from>
    <xdr:to>
      <xdr:col>5</xdr:col>
      <xdr:colOff>784860</xdr:colOff>
      <xdr:row>13</xdr:row>
      <xdr:rowOff>106680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141B6E6-ED00-4D59-A424-BDDBAAA1A6BD}"/>
            </a:ext>
          </a:extLst>
        </xdr:cNvPr>
        <xdr:cNvCxnSpPr/>
      </xdr:nvCxnSpPr>
      <xdr:spPr>
        <a:xfrm flipH="1">
          <a:off x="4046220" y="3230880"/>
          <a:ext cx="76962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</xdr:colOff>
      <xdr:row>16</xdr:row>
      <xdr:rowOff>129540</xdr:rowOff>
    </xdr:from>
    <xdr:to>
      <xdr:col>5</xdr:col>
      <xdr:colOff>784860</xdr:colOff>
      <xdr:row>16</xdr:row>
      <xdr:rowOff>129540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4FB8E28-DC02-40B0-BEA8-6FDCA6A171B8}"/>
            </a:ext>
          </a:extLst>
        </xdr:cNvPr>
        <xdr:cNvCxnSpPr/>
      </xdr:nvCxnSpPr>
      <xdr:spPr>
        <a:xfrm flipH="1">
          <a:off x="4046220" y="3954780"/>
          <a:ext cx="76962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777240</xdr:colOff>
      <xdr:row>13</xdr:row>
      <xdr:rowOff>106680</xdr:rowOff>
    </xdr:from>
    <xdr:to>
      <xdr:col>5</xdr:col>
      <xdr:colOff>777240</xdr:colOff>
      <xdr:row>16</xdr:row>
      <xdr:rowOff>121920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2FB3CA9-9107-4553-9593-148062CDB503}"/>
            </a:ext>
          </a:extLst>
        </xdr:cNvPr>
        <xdr:cNvCxnSpPr/>
      </xdr:nvCxnSpPr>
      <xdr:spPr>
        <a:xfrm>
          <a:off x="4808220" y="3230880"/>
          <a:ext cx="0" cy="71628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190500</xdr:colOff>
      <xdr:row>14</xdr:row>
      <xdr:rowOff>15240</xdr:rowOff>
    </xdr:from>
    <xdr:ext cx="2300886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5C0CBD-B404-4BDE-9CC0-6C6C7B4F3464}"/>
            </a:ext>
          </a:extLst>
        </xdr:cNvPr>
        <xdr:cNvSpPr txBox="1"/>
      </xdr:nvSpPr>
      <xdr:spPr>
        <a:xfrm>
          <a:off x="4221480" y="3375660"/>
          <a:ext cx="2300886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E17</a:t>
          </a:r>
          <a:r>
            <a:rPr kumimoji="1" lang="ja-JP" altLang="en-US" sz="1100"/>
            <a:t>セルが１になるようにｺﾞｰﾙｼｰｸ</a:t>
          </a:r>
        </a:p>
      </xdr:txBody>
    </xdr:sp>
    <xdr:clientData/>
  </xdr:oneCellAnchor>
  <xdr:twoCellAnchor editAs="oneCell">
    <xdr:from>
      <xdr:col>6</xdr:col>
      <xdr:colOff>7620</xdr:colOff>
      <xdr:row>35</xdr:row>
      <xdr:rowOff>201018</xdr:rowOff>
    </xdr:from>
    <xdr:to>
      <xdr:col>11</xdr:col>
      <xdr:colOff>441960</xdr:colOff>
      <xdr:row>44</xdr:row>
      <xdr:rowOff>182880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3114DE0-09C4-4312-8111-CAE03B8A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8278218"/>
          <a:ext cx="4808220" cy="20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845820</xdr:colOff>
      <xdr:row>35</xdr:row>
      <xdr:rowOff>129540</xdr:rowOff>
    </xdr:from>
    <xdr:to>
      <xdr:col>5</xdr:col>
      <xdr:colOff>1615440</xdr:colOff>
      <xdr:row>37</xdr:row>
      <xdr:rowOff>137160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CC071E16-6B52-4A4A-A7AD-18199742FE62}"/>
            </a:ext>
          </a:extLst>
        </xdr:cNvPr>
        <xdr:cNvSpPr/>
      </xdr:nvSpPr>
      <xdr:spPr>
        <a:xfrm>
          <a:off x="5074920" y="8389620"/>
          <a:ext cx="769620" cy="4800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731520</xdr:colOff>
      <xdr:row>21</xdr:row>
      <xdr:rowOff>106680</xdr:rowOff>
    </xdr:from>
    <xdr:to>
      <xdr:col>5</xdr:col>
      <xdr:colOff>1501140</xdr:colOff>
      <xdr:row>23</xdr:row>
      <xdr:rowOff>114300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CDBEE69-3835-44C4-87CB-F6FF827E1B01}"/>
            </a:ext>
          </a:extLst>
        </xdr:cNvPr>
        <xdr:cNvSpPr/>
      </xdr:nvSpPr>
      <xdr:spPr>
        <a:xfrm>
          <a:off x="4960620" y="4983480"/>
          <a:ext cx="769620" cy="4648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769620</xdr:colOff>
      <xdr:row>28</xdr:row>
      <xdr:rowOff>114300</xdr:rowOff>
    </xdr:from>
    <xdr:to>
      <xdr:col>5</xdr:col>
      <xdr:colOff>1539240</xdr:colOff>
      <xdr:row>30</xdr:row>
      <xdr:rowOff>121920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502CC45-1BBF-47E5-8448-3AEEB164FA3C}"/>
            </a:ext>
          </a:extLst>
        </xdr:cNvPr>
        <xdr:cNvSpPr/>
      </xdr:nvSpPr>
      <xdr:spPr>
        <a:xfrm>
          <a:off x="4998720" y="6591300"/>
          <a:ext cx="769620" cy="4648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8B91-4A42-4BB6-97AD-DDFE910BFE54}">
  <dimension ref="B2:I44"/>
  <sheetViews>
    <sheetView tabSelected="1" topLeftCell="A31" workbookViewId="0">
      <selection activeCell="C46" sqref="C46"/>
    </sheetView>
  </sheetViews>
  <sheetFormatPr defaultRowHeight="18" x14ac:dyDescent="0.45"/>
  <cols>
    <col min="2" max="2" width="15" customWidth="1"/>
    <col min="4" max="4" width="9.8984375" bestFit="1" customWidth="1"/>
    <col min="5" max="5" width="13" bestFit="1" customWidth="1"/>
    <col min="6" max="6" width="35.19921875" customWidth="1"/>
    <col min="8" max="8" width="22.19921875" bestFit="1" customWidth="1"/>
  </cols>
  <sheetData>
    <row r="2" spans="2:6" ht="18.600000000000001" thickBot="1" x14ac:dyDescent="0.5">
      <c r="B2" t="s">
        <v>1</v>
      </c>
      <c r="C2" t="s">
        <v>3</v>
      </c>
      <c r="D2" t="s">
        <v>2</v>
      </c>
      <c r="E2" t="s">
        <v>5</v>
      </c>
      <c r="F2" t="s">
        <v>15</v>
      </c>
    </row>
    <row r="3" spans="2:6" ht="20.399999999999999" thickBot="1" x14ac:dyDescent="0.5">
      <c r="B3" t="s">
        <v>0</v>
      </c>
      <c r="C3" t="s">
        <v>4</v>
      </c>
      <c r="D3" t="s">
        <v>20</v>
      </c>
      <c r="E3" s="1">
        <v>0.3</v>
      </c>
    </row>
    <row r="4" spans="2:6" ht="18.600000000000001" thickBot="1" x14ac:dyDescent="0.5">
      <c r="B4" t="s">
        <v>11</v>
      </c>
      <c r="C4" t="s">
        <v>6</v>
      </c>
      <c r="D4" t="s">
        <v>18</v>
      </c>
      <c r="E4" s="1">
        <v>89.1</v>
      </c>
      <c r="F4" t="s">
        <v>16</v>
      </c>
    </row>
    <row r="5" spans="2:6" ht="18.600000000000001" thickBot="1" x14ac:dyDescent="0.5">
      <c r="B5" t="s">
        <v>13</v>
      </c>
      <c r="C5" t="s">
        <v>14</v>
      </c>
      <c r="D5" t="s">
        <v>18</v>
      </c>
      <c r="E5" s="1">
        <v>7.6</v>
      </c>
      <c r="F5" t="s">
        <v>17</v>
      </c>
    </row>
    <row r="6" spans="2:6" x14ac:dyDescent="0.45">
      <c r="B6" t="s">
        <v>12</v>
      </c>
      <c r="C6" t="s">
        <v>19</v>
      </c>
      <c r="D6" t="s">
        <v>18</v>
      </c>
      <c r="E6" s="13">
        <f>E4-2*E5</f>
        <v>73.899999999999991</v>
      </c>
    </row>
    <row r="7" spans="2:6" x14ac:dyDescent="0.45">
      <c r="B7" t="s">
        <v>8</v>
      </c>
      <c r="C7" t="s">
        <v>9</v>
      </c>
      <c r="D7" t="s">
        <v>10</v>
      </c>
      <c r="E7" s="2">
        <f>E3/(PI()/4*(E6/1000)^2*60)</f>
        <v>1.165711943630773</v>
      </c>
    </row>
    <row r="8" spans="2:6" ht="18.600000000000001" thickBot="1" x14ac:dyDescent="0.5">
      <c r="B8" t="s">
        <v>21</v>
      </c>
      <c r="C8" t="s">
        <v>23</v>
      </c>
      <c r="D8" t="s">
        <v>23</v>
      </c>
      <c r="E8" s="3" t="str">
        <f>IF(AND(E7&gt;1,E7&lt;3),"◎","×")</f>
        <v>◎</v>
      </c>
      <c r="F8" t="s">
        <v>22</v>
      </c>
    </row>
    <row r="9" spans="2:6" ht="20.399999999999999" thickBot="1" x14ac:dyDescent="0.5">
      <c r="B9" t="s">
        <v>24</v>
      </c>
      <c r="C9" t="s">
        <v>29</v>
      </c>
      <c r="D9" t="s">
        <v>26</v>
      </c>
      <c r="E9" s="1">
        <v>1000</v>
      </c>
    </row>
    <row r="10" spans="2:6" ht="18.600000000000001" thickBot="1" x14ac:dyDescent="0.5">
      <c r="B10" t="s">
        <v>25</v>
      </c>
      <c r="C10" t="s">
        <v>30</v>
      </c>
      <c r="D10" t="s">
        <v>74</v>
      </c>
      <c r="E10" s="1">
        <v>1E-3</v>
      </c>
    </row>
    <row r="11" spans="2:6" ht="19.8" x14ac:dyDescent="0.45">
      <c r="B11" t="s">
        <v>27</v>
      </c>
      <c r="C11" t="s">
        <v>31</v>
      </c>
      <c r="D11" t="s">
        <v>28</v>
      </c>
      <c r="E11" s="4">
        <f>E10/E9</f>
        <v>9.9999999999999995E-7</v>
      </c>
    </row>
    <row r="12" spans="2:6" x14ac:dyDescent="0.45">
      <c r="B12" t="s">
        <v>32</v>
      </c>
      <c r="C12" t="s">
        <v>33</v>
      </c>
      <c r="D12" t="s">
        <v>23</v>
      </c>
      <c r="E12" s="4">
        <f>E7*E6/1000/E11</f>
        <v>86146.112634314137</v>
      </c>
    </row>
    <row r="13" spans="2:6" ht="18.600000000000001" thickBot="1" x14ac:dyDescent="0.5">
      <c r="B13" t="s">
        <v>34</v>
      </c>
      <c r="C13" t="s">
        <v>35</v>
      </c>
      <c r="D13" t="s">
        <v>18</v>
      </c>
      <c r="E13">
        <v>0.05</v>
      </c>
      <c r="F13" t="s">
        <v>36</v>
      </c>
    </row>
    <row r="14" spans="2:6" ht="18.600000000000001" thickBot="1" x14ac:dyDescent="0.5">
      <c r="B14" t="s">
        <v>37</v>
      </c>
      <c r="C14" t="s">
        <v>75</v>
      </c>
      <c r="D14" t="s">
        <v>23</v>
      </c>
      <c r="E14" s="1">
        <v>2.1393391888221695E-2</v>
      </c>
    </row>
    <row r="15" spans="2:6" x14ac:dyDescent="0.45">
      <c r="B15" t="s">
        <v>38</v>
      </c>
      <c r="D15" t="s">
        <v>23</v>
      </c>
      <c r="E15">
        <f>1/(E14^0.5)</f>
        <v>6.8369149381528276</v>
      </c>
    </row>
    <row r="16" spans="2:6" ht="18.600000000000001" thickBot="1" x14ac:dyDescent="0.5">
      <c r="B16" t="s">
        <v>39</v>
      </c>
      <c r="D16" t="s">
        <v>23</v>
      </c>
      <c r="E16" s="4">
        <f>-2*LOG(E13/(3.71*E6)+2.51/(E12*(E14^0.5)))</f>
        <v>6.8368439497023221</v>
      </c>
    </row>
    <row r="17" spans="2:9" ht="18.600000000000001" thickBot="1" x14ac:dyDescent="0.5">
      <c r="B17" t="s">
        <v>40</v>
      </c>
      <c r="C17" t="s">
        <v>23</v>
      </c>
      <c r="D17" t="s">
        <v>23</v>
      </c>
      <c r="E17" s="5">
        <f>E15/E16</f>
        <v>1.0000103832193667</v>
      </c>
    </row>
    <row r="18" spans="2:9" ht="18.600000000000001" thickBot="1" x14ac:dyDescent="0.5"/>
    <row r="19" spans="2:9" ht="18.600000000000001" thickBot="1" x14ac:dyDescent="0.5">
      <c r="B19" t="s">
        <v>41</v>
      </c>
      <c r="D19" t="s">
        <v>7</v>
      </c>
      <c r="E19" s="1">
        <v>30</v>
      </c>
    </row>
    <row r="20" spans="2:9" x14ac:dyDescent="0.45">
      <c r="E20" s="10"/>
      <c r="H20" s="6" t="s">
        <v>42</v>
      </c>
    </row>
    <row r="21" spans="2:9" ht="18.600000000000001" thickBot="1" x14ac:dyDescent="0.5">
      <c r="B21" s="11" t="s">
        <v>69</v>
      </c>
      <c r="E21" s="10"/>
      <c r="H21" s="7" t="s">
        <v>45</v>
      </c>
      <c r="I21" s="7" t="s">
        <v>46</v>
      </c>
    </row>
    <row r="22" spans="2:9" ht="18.600000000000001" thickBot="1" x14ac:dyDescent="0.5">
      <c r="B22" t="s">
        <v>43</v>
      </c>
      <c r="D22" t="s">
        <v>61</v>
      </c>
      <c r="E22" s="1">
        <v>0</v>
      </c>
      <c r="H22" s="8" t="s">
        <v>44</v>
      </c>
      <c r="I22" s="8">
        <v>15</v>
      </c>
    </row>
    <row r="23" spans="2:9" ht="18.600000000000001" thickBot="1" x14ac:dyDescent="0.5">
      <c r="B23" t="s">
        <v>47</v>
      </c>
      <c r="D23" t="s">
        <v>61</v>
      </c>
      <c r="E23" s="1">
        <v>5</v>
      </c>
      <c r="H23" s="8" t="s">
        <v>48</v>
      </c>
      <c r="I23" s="8">
        <v>32</v>
      </c>
    </row>
    <row r="24" spans="2:9" ht="18.600000000000001" thickBot="1" x14ac:dyDescent="0.5">
      <c r="B24" t="s">
        <v>49</v>
      </c>
      <c r="D24" t="s">
        <v>61</v>
      </c>
      <c r="E24" s="1">
        <v>1</v>
      </c>
      <c r="H24" s="8" t="s">
        <v>50</v>
      </c>
      <c r="I24" s="8">
        <v>80</v>
      </c>
    </row>
    <row r="25" spans="2:9" x14ac:dyDescent="0.45">
      <c r="E25" s="10"/>
    </row>
    <row r="26" spans="2:9" ht="18.600000000000001" thickBot="1" x14ac:dyDescent="0.5">
      <c r="B26" s="11" t="s">
        <v>70</v>
      </c>
      <c r="E26" s="10"/>
      <c r="H26" s="6" t="s">
        <v>51</v>
      </c>
    </row>
    <row r="27" spans="2:9" ht="18.600000000000001" thickBot="1" x14ac:dyDescent="0.5">
      <c r="B27" t="s">
        <v>62</v>
      </c>
      <c r="D27" t="s">
        <v>61</v>
      </c>
      <c r="E27" s="1">
        <v>1</v>
      </c>
      <c r="H27" s="7" t="s">
        <v>58</v>
      </c>
      <c r="I27" s="7" t="s">
        <v>57</v>
      </c>
    </row>
    <row r="28" spans="2:9" ht="18.600000000000001" thickBot="1" x14ac:dyDescent="0.5">
      <c r="B28" t="s">
        <v>64</v>
      </c>
      <c r="D28" t="s">
        <v>61</v>
      </c>
      <c r="E28" s="1">
        <v>0</v>
      </c>
      <c r="H28" s="8" t="s">
        <v>52</v>
      </c>
      <c r="I28" s="8"/>
    </row>
    <row r="29" spans="2:9" ht="18.600000000000001" thickBot="1" x14ac:dyDescent="0.5">
      <c r="B29" t="s">
        <v>63</v>
      </c>
      <c r="D29" t="s">
        <v>61</v>
      </c>
      <c r="E29" s="1">
        <v>0</v>
      </c>
      <c r="H29" s="8" t="s">
        <v>53</v>
      </c>
      <c r="I29" s="8">
        <v>7</v>
      </c>
    </row>
    <row r="30" spans="2:9" ht="18.600000000000001" thickBot="1" x14ac:dyDescent="0.5">
      <c r="B30" t="s">
        <v>65</v>
      </c>
      <c r="D30" t="s">
        <v>61</v>
      </c>
      <c r="E30" s="1">
        <v>0</v>
      </c>
      <c r="H30" s="8" t="s">
        <v>54</v>
      </c>
      <c r="I30" s="8">
        <v>40</v>
      </c>
    </row>
    <row r="31" spans="2:9" ht="18.600000000000001" thickBot="1" x14ac:dyDescent="0.5">
      <c r="B31" t="s">
        <v>59</v>
      </c>
      <c r="D31" t="s">
        <v>61</v>
      </c>
      <c r="E31" s="1">
        <v>2</v>
      </c>
      <c r="H31" s="8" t="s">
        <v>55</v>
      </c>
      <c r="I31" s="8">
        <v>200</v>
      </c>
    </row>
    <row r="32" spans="2:9" ht="18.600000000000001" thickBot="1" x14ac:dyDescent="0.5">
      <c r="B32" t="s">
        <v>60</v>
      </c>
      <c r="D32" t="s">
        <v>61</v>
      </c>
      <c r="E32" s="1">
        <v>0</v>
      </c>
      <c r="H32" s="8" t="s">
        <v>56</v>
      </c>
      <c r="I32" s="8">
        <v>800</v>
      </c>
    </row>
    <row r="33" spans="2:9" ht="18.600000000000001" thickBot="1" x14ac:dyDescent="0.5">
      <c r="B33" t="s">
        <v>78</v>
      </c>
      <c r="D33" t="s">
        <v>61</v>
      </c>
      <c r="E33" s="1">
        <v>0</v>
      </c>
      <c r="H33" s="8" t="s">
        <v>59</v>
      </c>
      <c r="I33" s="8">
        <v>300</v>
      </c>
    </row>
    <row r="34" spans="2:9" x14ac:dyDescent="0.45">
      <c r="H34" s="8" t="s">
        <v>60</v>
      </c>
      <c r="I34" s="8">
        <v>55</v>
      </c>
    </row>
    <row r="35" spans="2:9" x14ac:dyDescent="0.45">
      <c r="B35" t="s">
        <v>66</v>
      </c>
      <c r="D35" t="s">
        <v>67</v>
      </c>
      <c r="E35" s="2">
        <f>E19+(E22*I22+E23*I23+E24*I24+E27*I29+E28*I30+E29*I31+E30*I32+E31*I33+E32*I34+E33*I35)*E6/1000</f>
        <v>92.593299999999999</v>
      </c>
      <c r="H35" s="8" t="s">
        <v>78</v>
      </c>
      <c r="I35" s="8">
        <v>170</v>
      </c>
    </row>
    <row r="36" spans="2:9" ht="18.600000000000001" thickBot="1" x14ac:dyDescent="0.5">
      <c r="E36" s="2"/>
    </row>
    <row r="37" spans="2:9" ht="18.600000000000001" thickBot="1" x14ac:dyDescent="0.5">
      <c r="B37" t="s">
        <v>71</v>
      </c>
      <c r="E37" s="1">
        <v>0.5</v>
      </c>
    </row>
    <row r="38" spans="2:9" x14ac:dyDescent="0.45">
      <c r="B38" t="s">
        <v>73</v>
      </c>
      <c r="D38" t="s">
        <v>76</v>
      </c>
      <c r="E38" s="12">
        <f>E37*E9*(E7^2)/2/1000</f>
        <v>0.33972108388085864</v>
      </c>
    </row>
    <row r="39" spans="2:9" x14ac:dyDescent="0.45">
      <c r="B39" t="s">
        <v>72</v>
      </c>
      <c r="D39" t="s">
        <v>76</v>
      </c>
      <c r="E39" s="12">
        <f>E9*(E7^2)/2/1000</f>
        <v>0.67944216776171729</v>
      </c>
    </row>
    <row r="40" spans="2:9" ht="18.600000000000001" thickBot="1" x14ac:dyDescent="0.5"/>
    <row r="41" spans="2:9" ht="18.600000000000001" thickBot="1" x14ac:dyDescent="0.5">
      <c r="B41" t="s">
        <v>68</v>
      </c>
      <c r="C41" t="s">
        <v>77</v>
      </c>
      <c r="D41" t="s">
        <v>76</v>
      </c>
      <c r="E41" s="9">
        <f>E14*E9*(E7^2)/2*E35/(E6/1000)/1000+E38+E39</f>
        <v>19.231566915356868</v>
      </c>
    </row>
    <row r="42" spans="2:9" x14ac:dyDescent="0.45">
      <c r="D42" t="s">
        <v>79</v>
      </c>
      <c r="E42" s="14">
        <f>E41/1000</f>
        <v>1.9231566915356869E-2</v>
      </c>
    </row>
    <row r="43" spans="2:9" x14ac:dyDescent="0.45">
      <c r="D43" t="s">
        <v>80</v>
      </c>
      <c r="E43" s="14">
        <f>E42*10.197</f>
        <v>0.19610428783589398</v>
      </c>
    </row>
    <row r="44" spans="2:9" x14ac:dyDescent="0.45">
      <c r="D44" t="s">
        <v>81</v>
      </c>
      <c r="E44" s="15">
        <f>E43/E9*100*100</f>
        <v>1.9610428783589398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nagam</dc:creator>
  <cp:lastModifiedBy>nagamine_a_c@outlook.jp</cp:lastModifiedBy>
  <dcterms:created xsi:type="dcterms:W3CDTF">2021-08-13T11:12:34Z</dcterms:created>
  <dcterms:modified xsi:type="dcterms:W3CDTF">2022-03-13T05:45:44Z</dcterms:modified>
</cp:coreProperties>
</file>